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C County Yields\2019 FB Yields\Data for Webtool Teams\"/>
    </mc:Choice>
  </mc:AlternateContent>
  <xr:revisionPtr revIDLastSave="0" documentId="13_ncr:1_{BA2D220F-F247-4863-98B2-B7F0C7BA044A}" xr6:coauthVersionLast="41" xr6:coauthVersionMax="41" xr10:uidLastSave="{00000000-0000-0000-0000-000000000000}"/>
  <bookViews>
    <workbookView xWindow="-120" yWindow="-120" windowWidth="29040" windowHeight="17640" xr2:uid="{6C3188BE-F3DD-4EA4-803B-5FCA6D57EA5F}"/>
  </bookViews>
  <sheets>
    <sheet name="Trend-adjusted yields" sheetId="5" r:id="rId1"/>
  </sheets>
  <definedNames>
    <definedName name="_xlnm.Print_Area" localSheetId="0">'Trend-adjusted yields'!$A$1:$H$43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5" l="1"/>
  <c r="F37" i="5"/>
  <c r="F36" i="5"/>
  <c r="F35" i="5"/>
  <c r="F31" i="5"/>
  <c r="F30" i="5"/>
  <c r="F29" i="5"/>
  <c r="F28" i="5"/>
  <c r="F24" i="5"/>
  <c r="F23" i="5"/>
  <c r="F22" i="5"/>
  <c r="F21" i="5"/>
  <c r="F17" i="5"/>
  <c r="F16" i="5"/>
  <c r="F15" i="5"/>
  <c r="F14" i="5"/>
  <c r="B38" i="5"/>
  <c r="B31" i="5"/>
  <c r="B37" i="5" s="1"/>
  <c r="B24" i="5"/>
  <c r="B30" i="5" s="1"/>
  <c r="B36" i="5" s="1"/>
  <c r="B17" i="5"/>
  <c r="B23" i="5" s="1"/>
  <c r="B29" i="5" s="1"/>
  <c r="B35" i="5" s="1"/>
  <c r="B16" i="5"/>
  <c r="B22" i="5" s="1"/>
  <c r="B28" i="5" s="1"/>
  <c r="B15" i="5"/>
  <c r="B21" i="5" s="1"/>
  <c r="B14" i="5"/>
  <c r="E35" i="5"/>
  <c r="E28" i="5"/>
  <c r="E21" i="5"/>
  <c r="E14" i="5"/>
  <c r="E11" i="5"/>
  <c r="E10" i="5"/>
  <c r="E9" i="5"/>
  <c r="E8" i="5"/>
  <c r="E7" i="5"/>
  <c r="G35" i="5" l="1"/>
  <c r="A36" i="5"/>
  <c r="G28" i="5"/>
  <c r="A29" i="5"/>
  <c r="D25" i="5"/>
  <c r="A22" i="5"/>
  <c r="A15" i="5"/>
  <c r="D11" i="5"/>
  <c r="D10" i="5"/>
  <c r="D9" i="5"/>
  <c r="D8" i="5"/>
  <c r="D7" i="5"/>
  <c r="A30" i="5" l="1"/>
  <c r="E29" i="5"/>
  <c r="A23" i="5"/>
  <c r="E22" i="5"/>
  <c r="A37" i="5"/>
  <c r="E36" i="5"/>
  <c r="A16" i="5"/>
  <c r="E15" i="5"/>
  <c r="G15" i="5" s="1"/>
  <c r="D18" i="5"/>
  <c r="D14" i="5"/>
  <c r="D15" i="5"/>
  <c r="D32" i="5"/>
  <c r="D39" i="5"/>
  <c r="D38" i="5"/>
  <c r="G14" i="5"/>
  <c r="D37" i="5"/>
  <c r="G21" i="5"/>
  <c r="G36" i="5" l="1"/>
  <c r="A17" i="5"/>
  <c r="E16" i="5"/>
  <c r="G16" i="5" s="1"/>
  <c r="A38" i="5"/>
  <c r="E37" i="5"/>
  <c r="G37" i="5" s="1"/>
  <c r="H37" i="5" s="1"/>
  <c r="G22" i="5"/>
  <c r="A24" i="5"/>
  <c r="E23" i="5"/>
  <c r="G23" i="5" s="1"/>
  <c r="G29" i="5"/>
  <c r="A31" i="5"/>
  <c r="E30" i="5"/>
  <c r="G30" i="5" s="1"/>
  <c r="D24" i="5"/>
  <c r="H14" i="5"/>
  <c r="H15" i="5"/>
  <c r="D30" i="5"/>
  <c r="D28" i="5"/>
  <c r="H28" i="5" s="1"/>
  <c r="D31" i="5"/>
  <c r="D36" i="5"/>
  <c r="D16" i="5"/>
  <c r="D17" i="5"/>
  <c r="D21" i="5"/>
  <c r="H21" i="5" s="1"/>
  <c r="D23" i="5"/>
  <c r="D22" i="5"/>
  <c r="H36" i="5" l="1"/>
  <c r="H30" i="5"/>
  <c r="A25" i="5"/>
  <c r="E25" i="5" s="1"/>
  <c r="G25" i="5" s="1"/>
  <c r="E24" i="5"/>
  <c r="G24" i="5" s="1"/>
  <c r="H24" i="5" s="1"/>
  <c r="H22" i="5"/>
  <c r="A18" i="5"/>
  <c r="E18" i="5" s="1"/>
  <c r="G18" i="5" s="1"/>
  <c r="H18" i="5" s="1"/>
  <c r="E17" i="5"/>
  <c r="G17" i="5" s="1"/>
  <c r="H17" i="5" s="1"/>
  <c r="A32" i="5"/>
  <c r="E32" i="5" s="1"/>
  <c r="G32" i="5" s="1"/>
  <c r="E31" i="5"/>
  <c r="G31" i="5" s="1"/>
  <c r="H31" i="5" s="1"/>
  <c r="A39" i="5"/>
  <c r="E39" i="5" s="1"/>
  <c r="G39" i="5" s="1"/>
  <c r="H39" i="5" s="1"/>
  <c r="E38" i="5"/>
  <c r="G38" i="5" s="1"/>
  <c r="H38" i="5" s="1"/>
  <c r="H16" i="5"/>
  <c r="H23" i="5"/>
  <c r="D29" i="5"/>
  <c r="H29" i="5" s="1"/>
  <c r="H19" i="5" l="1"/>
  <c r="D35" i="5"/>
  <c r="H25" i="5" l="1"/>
  <c r="H26" i="5" s="1"/>
  <c r="H32" i="5"/>
  <c r="H33" i="5" s="1"/>
  <c r="H35" i="5"/>
  <c r="H40" i="5" s="1"/>
  <c r="G9" i="5" l="1"/>
  <c r="H9" i="5" s="1"/>
  <c r="F10" i="5"/>
  <c r="G10" i="5" s="1"/>
  <c r="H10" i="5" s="1"/>
  <c r="F9" i="5"/>
  <c r="G11" i="5"/>
  <c r="H11" i="5" s="1"/>
  <c r="F8" i="5"/>
  <c r="G8" i="5"/>
  <c r="H8" i="5" s="1"/>
  <c r="F7" i="5"/>
  <c r="G7" i="5" s="1"/>
  <c r="H7" i="5" s="1"/>
  <c r="H12" i="5" l="1"/>
</calcChain>
</file>

<file path=xl/sharedStrings.xml><?xml version="1.0" encoding="utf-8"?>
<sst xmlns="http://schemas.openxmlformats.org/spreadsheetml/2006/main" count="39" uniqueCount="31">
  <si>
    <t>A</t>
  </si>
  <si>
    <t>B</t>
  </si>
  <si>
    <t>C</t>
  </si>
  <si>
    <t>D</t>
  </si>
  <si>
    <t>E</t>
  </si>
  <si>
    <t>F</t>
  </si>
  <si>
    <t>G</t>
  </si>
  <si>
    <t>H</t>
  </si>
  <si>
    <t>Higher of B or C</t>
  </si>
  <si>
    <t>E * F</t>
  </si>
  <si>
    <t>D + G</t>
  </si>
  <si>
    <t>Crop Year</t>
  </si>
  <si>
    <t>80% of T Yield</t>
  </si>
  <si>
    <t>ARC-CO Actual Yield</t>
  </si>
  <si>
    <t>Number of Trend Years</t>
  </si>
  <si>
    <t>Trend Adjusted ARC-CO Yield</t>
  </si>
  <si>
    <t>RMA or STC Yield per Planted Acre</t>
  </si>
  <si>
    <t>Trend-Adjusted  Yield Factor</t>
  </si>
  <si>
    <t>Trend Yield Factor Adjustment</t>
  </si>
  <si>
    <t>1/  Yield calculations will be rounded to hundredths of a unit.</t>
  </si>
  <si>
    <t>CORN EXAMPLE OF CALCULATING THE COUNTY TREND-ADJUSTED YIELDS FOR DETERMINING BENCHMARK YIELDS FOR PROGRAM YEARS 2019-2023</t>
  </si>
  <si>
    <t>bu./acre</t>
  </si>
  <si>
    <t>bu./ac.</t>
  </si>
  <si>
    <t>2019 Benchmark Yield Calculations</t>
  </si>
  <si>
    <t>2020 Benchmark Yield Calculations</t>
  </si>
  <si>
    <t>Moving average, excluding the high and low yields</t>
  </si>
  <si>
    <t>2021 Benchmark Yield Calculations</t>
  </si>
  <si>
    <t>2022 Benchmark Yield Calculations</t>
  </si>
  <si>
    <t>2023 Benchmark Yield Calculations</t>
  </si>
  <si>
    <t>ftp://ftp.rma.usda.gov/pub/References/actuarial_data_master/</t>
  </si>
  <si>
    <t>2/ Trend-adjustment factors can be found at the following Risk Management Agency website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</si>
</sst>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1" fontId="0" fillId="0" borderId="0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2" fontId="0" fillId="0" borderId="0" xfId="0" applyNumberFormat="1" applyBorder="1"/>
    <xf numFmtId="0" fontId="0" fillId="0" borderId="13" xfId="0" applyBorder="1"/>
    <xf numFmtId="164" fontId="0" fillId="0" borderId="13" xfId="0" applyNumberFormat="1" applyBorder="1"/>
    <xf numFmtId="2" fontId="0" fillId="0" borderId="11" xfId="0" applyNumberFormat="1" applyBorder="1"/>
    <xf numFmtId="2" fontId="1" fillId="0" borderId="14" xfId="0" applyNumberFormat="1" applyFont="1" applyBorder="1"/>
    <xf numFmtId="2" fontId="0" fillId="0" borderId="13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quotePrefix="1"/>
    <xf numFmtId="0" fontId="0" fillId="0" borderId="0" xfId="0" applyAlignment="1">
      <alignment vertical="top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2" xfId="0" applyFont="1" applyBorder="1"/>
    <xf numFmtId="0" fontId="3" fillId="0" borderId="0" xfId="1" applyFont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ftp.rma.usda.gov/pub/References/actuarial_data_mas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97A2-CCC6-46FC-A7D0-1068B0F60B24}">
  <sheetPr>
    <pageSetUpPr fitToPage="1"/>
  </sheetPr>
  <dimension ref="A1:H43"/>
  <sheetViews>
    <sheetView tabSelected="1" zoomScaleNormal="100" workbookViewId="0">
      <selection activeCell="K1" sqref="K1"/>
    </sheetView>
  </sheetViews>
  <sheetFormatPr defaultRowHeight="15" x14ac:dyDescent="0.25"/>
  <cols>
    <col min="1" max="1" width="8.7109375" customWidth="1"/>
    <col min="2" max="2" width="12.7109375" customWidth="1"/>
    <col min="3" max="4" width="11.7109375" customWidth="1"/>
    <col min="5" max="5" width="10.7109375" customWidth="1"/>
    <col min="6" max="6" width="11.7109375" customWidth="1"/>
    <col min="7" max="7" width="12.7109375" customWidth="1"/>
    <col min="8" max="8" width="14.140625" customWidth="1"/>
    <col min="17" max="17" width="11" customWidth="1"/>
  </cols>
  <sheetData>
    <row r="1" spans="1:8" ht="31.5" customHeight="1" thickBot="1" x14ac:dyDescent="0.3">
      <c r="A1" s="31" t="s">
        <v>20</v>
      </c>
      <c r="B1" s="31"/>
      <c r="C1" s="31"/>
      <c r="D1" s="31"/>
      <c r="E1" s="31"/>
      <c r="F1" s="31"/>
      <c r="G1" s="31"/>
      <c r="H1" s="31"/>
    </row>
    <row r="2" spans="1:8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30" x14ac:dyDescent="0.25">
      <c r="A3" s="5"/>
      <c r="B3" s="6"/>
      <c r="C3" s="6"/>
      <c r="D3" s="7" t="s">
        <v>8</v>
      </c>
      <c r="E3" s="7"/>
      <c r="F3" s="8"/>
      <c r="G3" s="8" t="s">
        <v>9</v>
      </c>
      <c r="H3" s="9" t="s">
        <v>10</v>
      </c>
    </row>
    <row r="4" spans="1:8" ht="45" customHeight="1" thickBot="1" x14ac:dyDescent="0.3">
      <c r="A4" s="17" t="s">
        <v>11</v>
      </c>
      <c r="B4" s="10" t="s">
        <v>16</v>
      </c>
      <c r="C4" s="10" t="s">
        <v>12</v>
      </c>
      <c r="D4" s="10" t="s">
        <v>13</v>
      </c>
      <c r="E4" s="10" t="s">
        <v>14</v>
      </c>
      <c r="F4" s="10" t="s">
        <v>17</v>
      </c>
      <c r="G4" s="10" t="s">
        <v>18</v>
      </c>
      <c r="H4" s="11" t="s">
        <v>15</v>
      </c>
    </row>
    <row r="5" spans="1:8" s="26" customFormat="1" x14ac:dyDescent="0.25">
      <c r="A5" s="12"/>
      <c r="B5" s="13" t="s">
        <v>22</v>
      </c>
      <c r="C5" s="13" t="s">
        <v>21</v>
      </c>
      <c r="D5" s="13" t="s">
        <v>21</v>
      </c>
      <c r="E5" s="13"/>
      <c r="F5" s="13" t="s">
        <v>21</v>
      </c>
      <c r="G5" s="13" t="s">
        <v>21</v>
      </c>
      <c r="H5" s="27" t="s">
        <v>21</v>
      </c>
    </row>
    <row r="6" spans="1:8" x14ac:dyDescent="0.25">
      <c r="A6" s="28" t="s">
        <v>23</v>
      </c>
      <c r="B6" s="13"/>
      <c r="C6" s="13"/>
      <c r="D6" s="13"/>
      <c r="E6" s="13"/>
      <c r="F6" s="13"/>
      <c r="G6" s="14"/>
      <c r="H6" s="15"/>
    </row>
    <row r="7" spans="1:8" x14ac:dyDescent="0.25">
      <c r="A7" s="12">
        <v>2013</v>
      </c>
      <c r="B7" s="18">
        <v>153.6</v>
      </c>
      <c r="C7" s="18">
        <v>125</v>
      </c>
      <c r="D7" s="18">
        <f>MAX(B7,C7)</f>
        <v>153.6</v>
      </c>
      <c r="E7" s="16">
        <f>2019-$A7</f>
        <v>6</v>
      </c>
      <c r="F7" s="18">
        <f>F$11</f>
        <v>1.77</v>
      </c>
      <c r="G7" s="18">
        <f>ROUND(E7*F7,2)</f>
        <v>10.62</v>
      </c>
      <c r="H7" s="21">
        <f>ROUND(D7+G7,2)</f>
        <v>164.22</v>
      </c>
    </row>
    <row r="8" spans="1:8" x14ac:dyDescent="0.25">
      <c r="A8" s="12">
        <v>2014</v>
      </c>
      <c r="B8" s="18">
        <v>166.1</v>
      </c>
      <c r="C8" s="18">
        <v>125</v>
      </c>
      <c r="D8" s="18">
        <f t="shared" ref="D8:D11" si="0">MAX(B8,C8)</f>
        <v>166.1</v>
      </c>
      <c r="E8" s="16">
        <f t="shared" ref="E8:E11" si="1">2019-$A8</f>
        <v>5</v>
      </c>
      <c r="F8" s="18">
        <f>F$11</f>
        <v>1.77</v>
      </c>
      <c r="G8" s="18">
        <f t="shared" ref="G8:G11" si="2">ROUND(E8*F8,2)</f>
        <v>8.85</v>
      </c>
      <c r="H8" s="21">
        <f t="shared" ref="H8:H11" si="3">ROUND(D8+G8,2)</f>
        <v>174.95</v>
      </c>
    </row>
    <row r="9" spans="1:8" x14ac:dyDescent="0.25">
      <c r="A9" s="12">
        <v>2015</v>
      </c>
      <c r="B9" s="18">
        <v>166.7</v>
      </c>
      <c r="C9" s="18">
        <v>125</v>
      </c>
      <c r="D9" s="18">
        <f t="shared" si="0"/>
        <v>166.7</v>
      </c>
      <c r="E9" s="16">
        <f t="shared" si="1"/>
        <v>4</v>
      </c>
      <c r="F9" s="18">
        <f>F$11</f>
        <v>1.77</v>
      </c>
      <c r="G9" s="18">
        <f t="shared" si="2"/>
        <v>7.08</v>
      </c>
      <c r="H9" s="21">
        <f t="shared" si="3"/>
        <v>173.78</v>
      </c>
    </row>
    <row r="10" spans="1:8" x14ac:dyDescent="0.25">
      <c r="A10" s="12">
        <v>2016</v>
      </c>
      <c r="B10" s="18">
        <v>172.9</v>
      </c>
      <c r="C10" s="18">
        <v>125</v>
      </c>
      <c r="D10" s="18">
        <f t="shared" si="0"/>
        <v>172.9</v>
      </c>
      <c r="E10" s="16">
        <f t="shared" si="1"/>
        <v>3</v>
      </c>
      <c r="F10" s="18">
        <f>F$11</f>
        <v>1.77</v>
      </c>
      <c r="G10" s="18">
        <f t="shared" si="2"/>
        <v>5.31</v>
      </c>
      <c r="H10" s="21">
        <f t="shared" si="3"/>
        <v>178.21</v>
      </c>
    </row>
    <row r="11" spans="1:8" x14ac:dyDescent="0.25">
      <c r="A11" s="12">
        <v>2017</v>
      </c>
      <c r="B11" s="18">
        <v>173.2</v>
      </c>
      <c r="C11" s="18">
        <v>125</v>
      </c>
      <c r="D11" s="18">
        <f t="shared" si="0"/>
        <v>173.2</v>
      </c>
      <c r="E11" s="16">
        <f t="shared" si="1"/>
        <v>2</v>
      </c>
      <c r="F11" s="18">
        <v>1.77</v>
      </c>
      <c r="G11" s="18">
        <f t="shared" si="2"/>
        <v>3.54</v>
      </c>
      <c r="H11" s="21">
        <f t="shared" si="3"/>
        <v>176.74</v>
      </c>
    </row>
    <row r="12" spans="1:8" ht="15.75" thickBot="1" x14ac:dyDescent="0.3">
      <c r="A12" s="29" t="s">
        <v>25</v>
      </c>
      <c r="B12" s="23"/>
      <c r="C12" s="23"/>
      <c r="D12" s="23"/>
      <c r="E12" s="19"/>
      <c r="F12" s="19"/>
      <c r="G12" s="20"/>
      <c r="H12" s="22">
        <f>ROUND(TRIMMEAN(H7:H11,0.4),2)</f>
        <v>175.16</v>
      </c>
    </row>
    <row r="13" spans="1:8" x14ac:dyDescent="0.25">
      <c r="A13" s="28" t="s">
        <v>24</v>
      </c>
      <c r="B13" s="24"/>
      <c r="C13" s="24"/>
      <c r="D13" s="24"/>
      <c r="E13" s="13"/>
      <c r="F13" s="13"/>
      <c r="G13" s="14"/>
      <c r="H13" s="21"/>
    </row>
    <row r="14" spans="1:8" x14ac:dyDescent="0.25">
      <c r="A14" s="12">
        <v>2014</v>
      </c>
      <c r="B14" s="18">
        <f>B8</f>
        <v>166.1</v>
      </c>
      <c r="C14" s="18">
        <v>125</v>
      </c>
      <c r="D14" s="18">
        <f>MAX(B14,C14)</f>
        <v>166.1</v>
      </c>
      <c r="E14" s="16">
        <f>2020-$A14</f>
        <v>6</v>
      </c>
      <c r="F14" s="18">
        <f>F$18</f>
        <v>1.8</v>
      </c>
      <c r="G14" s="18">
        <f t="shared" ref="G14:G18" si="4">ROUND(E14*F14,2)</f>
        <v>10.8</v>
      </c>
      <c r="H14" s="21">
        <f>ROUND(D14+G14,2)</f>
        <v>176.9</v>
      </c>
    </row>
    <row r="15" spans="1:8" x14ac:dyDescent="0.25">
      <c r="A15" s="12">
        <f>A14+1</f>
        <v>2015</v>
      </c>
      <c r="B15" s="18">
        <f t="shared" ref="B15" si="5">B9</f>
        <v>166.7</v>
      </c>
      <c r="C15" s="18">
        <v>125</v>
      </c>
      <c r="D15" s="18">
        <f t="shared" ref="D15:D18" si="6">MAX(B15,C15)</f>
        <v>166.7</v>
      </c>
      <c r="E15" s="16">
        <f t="shared" ref="E15:E18" si="7">2020-$A15</f>
        <v>5</v>
      </c>
      <c r="F15" s="18">
        <f t="shared" ref="F15:F17" si="8">F$18</f>
        <v>1.8</v>
      </c>
      <c r="G15" s="18">
        <f t="shared" si="4"/>
        <v>9</v>
      </c>
      <c r="H15" s="21">
        <f t="shared" ref="H15:H18" si="9">ROUND(D15+G15,2)</f>
        <v>175.7</v>
      </c>
    </row>
    <row r="16" spans="1:8" x14ac:dyDescent="0.25">
      <c r="A16" s="12">
        <f t="shared" ref="A16:A18" si="10">A15+1</f>
        <v>2016</v>
      </c>
      <c r="B16" s="18">
        <f t="shared" ref="B16" si="11">B10</f>
        <v>172.9</v>
      </c>
      <c r="C16" s="18">
        <v>125</v>
      </c>
      <c r="D16" s="18">
        <f t="shared" si="6"/>
        <v>172.9</v>
      </c>
      <c r="E16" s="16">
        <f t="shared" si="7"/>
        <v>4</v>
      </c>
      <c r="F16" s="18">
        <f t="shared" si="8"/>
        <v>1.8</v>
      </c>
      <c r="G16" s="18">
        <f t="shared" si="4"/>
        <v>7.2</v>
      </c>
      <c r="H16" s="21">
        <f t="shared" si="9"/>
        <v>180.1</v>
      </c>
    </row>
    <row r="17" spans="1:8" x14ac:dyDescent="0.25">
      <c r="A17" s="12">
        <f t="shared" si="10"/>
        <v>2017</v>
      </c>
      <c r="B17" s="18">
        <f t="shared" ref="B17" si="12">B11</f>
        <v>173.2</v>
      </c>
      <c r="C17" s="18">
        <v>125</v>
      </c>
      <c r="D17" s="18">
        <f t="shared" si="6"/>
        <v>173.2</v>
      </c>
      <c r="E17" s="16">
        <f t="shared" si="7"/>
        <v>3</v>
      </c>
      <c r="F17" s="18">
        <f t="shared" si="8"/>
        <v>1.8</v>
      </c>
      <c r="G17" s="18">
        <f t="shared" si="4"/>
        <v>5.4</v>
      </c>
      <c r="H17" s="21">
        <f t="shared" si="9"/>
        <v>178.6</v>
      </c>
    </row>
    <row r="18" spans="1:8" x14ac:dyDescent="0.25">
      <c r="A18" s="12">
        <f t="shared" si="10"/>
        <v>2018</v>
      </c>
      <c r="B18" s="18">
        <v>115</v>
      </c>
      <c r="C18" s="18">
        <v>125</v>
      </c>
      <c r="D18" s="18">
        <f t="shared" si="6"/>
        <v>125</v>
      </c>
      <c r="E18" s="16">
        <f t="shared" si="7"/>
        <v>2</v>
      </c>
      <c r="F18" s="18">
        <v>1.8</v>
      </c>
      <c r="G18" s="18">
        <f t="shared" si="4"/>
        <v>3.6</v>
      </c>
      <c r="H18" s="21">
        <f t="shared" si="9"/>
        <v>128.6</v>
      </c>
    </row>
    <row r="19" spans="1:8" ht="15.75" thickBot="1" x14ac:dyDescent="0.3">
      <c r="A19" s="29" t="s">
        <v>25</v>
      </c>
      <c r="B19" s="23"/>
      <c r="C19" s="23"/>
      <c r="D19" s="23"/>
      <c r="E19" s="19"/>
      <c r="F19" s="19"/>
      <c r="G19" s="20"/>
      <c r="H19" s="22">
        <f>ROUND(TRIMMEAN(H14:H18,0.4),2)</f>
        <v>177.07</v>
      </c>
    </row>
    <row r="20" spans="1:8" x14ac:dyDescent="0.25">
      <c r="A20" s="28" t="s">
        <v>26</v>
      </c>
      <c r="B20" s="24"/>
      <c r="C20" s="24"/>
      <c r="D20" s="24"/>
      <c r="E20" s="13"/>
      <c r="F20" s="13"/>
      <c r="G20" s="14"/>
      <c r="H20" s="21"/>
    </row>
    <row r="21" spans="1:8" x14ac:dyDescent="0.25">
      <c r="A21" s="12">
        <v>2015</v>
      </c>
      <c r="B21" s="18">
        <f>B15</f>
        <v>166.7</v>
      </c>
      <c r="C21" s="18">
        <v>125</v>
      </c>
      <c r="D21" s="18">
        <f>MAX(B21,C21)</f>
        <v>166.7</v>
      </c>
      <c r="E21" s="16">
        <f>2021-$A21</f>
        <v>6</v>
      </c>
      <c r="F21" s="18">
        <f>F$25</f>
        <v>1.83</v>
      </c>
      <c r="G21" s="18">
        <f t="shared" ref="G21:G25" si="13">ROUND(E21*F21,2)</f>
        <v>10.98</v>
      </c>
      <c r="H21" s="21">
        <f t="shared" ref="H21:H25" si="14">ROUND(D21+G21,2)</f>
        <v>177.68</v>
      </c>
    </row>
    <row r="22" spans="1:8" x14ac:dyDescent="0.25">
      <c r="A22" s="12">
        <f>A21+1</f>
        <v>2016</v>
      </c>
      <c r="B22" s="18">
        <f t="shared" ref="B22" si="15">B16</f>
        <v>172.9</v>
      </c>
      <c r="C22" s="18">
        <v>125</v>
      </c>
      <c r="D22" s="18">
        <f t="shared" ref="D22:D25" si="16">MAX(B22,C22)</f>
        <v>172.9</v>
      </c>
      <c r="E22" s="16">
        <f t="shared" ref="E22:E25" si="17">2021-$A22</f>
        <v>5</v>
      </c>
      <c r="F22" s="18">
        <f t="shared" ref="F22:F24" si="18">F$25</f>
        <v>1.83</v>
      </c>
      <c r="G22" s="18">
        <f t="shared" si="13"/>
        <v>9.15</v>
      </c>
      <c r="H22" s="21">
        <f t="shared" si="14"/>
        <v>182.05</v>
      </c>
    </row>
    <row r="23" spans="1:8" x14ac:dyDescent="0.25">
      <c r="A23" s="12">
        <f t="shared" ref="A23:A25" si="19">A22+1</f>
        <v>2017</v>
      </c>
      <c r="B23" s="18">
        <f t="shared" ref="B23" si="20">B17</f>
        <v>173.2</v>
      </c>
      <c r="C23" s="18">
        <v>125</v>
      </c>
      <c r="D23" s="18">
        <f t="shared" si="16"/>
        <v>173.2</v>
      </c>
      <c r="E23" s="16">
        <f t="shared" si="17"/>
        <v>4</v>
      </c>
      <c r="F23" s="18">
        <f t="shared" si="18"/>
        <v>1.83</v>
      </c>
      <c r="G23" s="18">
        <f t="shared" si="13"/>
        <v>7.32</v>
      </c>
      <c r="H23" s="21">
        <f t="shared" si="14"/>
        <v>180.52</v>
      </c>
    </row>
    <row r="24" spans="1:8" x14ac:dyDescent="0.25">
      <c r="A24" s="12">
        <f t="shared" si="19"/>
        <v>2018</v>
      </c>
      <c r="B24" s="18">
        <f t="shared" ref="B24" si="21">B18</f>
        <v>115</v>
      </c>
      <c r="C24" s="18">
        <v>125</v>
      </c>
      <c r="D24" s="18">
        <f t="shared" si="16"/>
        <v>125</v>
      </c>
      <c r="E24" s="16">
        <f t="shared" si="17"/>
        <v>3</v>
      </c>
      <c r="F24" s="18">
        <f t="shared" si="18"/>
        <v>1.83</v>
      </c>
      <c r="G24" s="18">
        <f t="shared" si="13"/>
        <v>5.49</v>
      </c>
      <c r="H24" s="21">
        <f t="shared" si="14"/>
        <v>130.49</v>
      </c>
    </row>
    <row r="25" spans="1:8" x14ac:dyDescent="0.25">
      <c r="A25" s="12">
        <f t="shared" si="19"/>
        <v>2019</v>
      </c>
      <c r="B25" s="18">
        <v>175</v>
      </c>
      <c r="C25" s="18">
        <v>125</v>
      </c>
      <c r="D25" s="18">
        <f t="shared" si="16"/>
        <v>175</v>
      </c>
      <c r="E25" s="16">
        <f t="shared" si="17"/>
        <v>2</v>
      </c>
      <c r="F25" s="18">
        <v>1.83</v>
      </c>
      <c r="G25" s="18">
        <f t="shared" si="13"/>
        <v>3.66</v>
      </c>
      <c r="H25" s="21">
        <f t="shared" si="14"/>
        <v>178.66</v>
      </c>
    </row>
    <row r="26" spans="1:8" s="1" customFormat="1" ht="15.75" thickBot="1" x14ac:dyDescent="0.3">
      <c r="A26" s="29" t="s">
        <v>25</v>
      </c>
      <c r="B26" s="23"/>
      <c r="C26" s="23"/>
      <c r="D26" s="23"/>
      <c r="E26" s="19"/>
      <c r="F26" s="19"/>
      <c r="G26" s="20"/>
      <c r="H26" s="22">
        <f>ROUND(TRIMMEAN(H21:H25,0.4),2)</f>
        <v>178.95</v>
      </c>
    </row>
    <row r="27" spans="1:8" x14ac:dyDescent="0.25">
      <c r="A27" s="28" t="s">
        <v>27</v>
      </c>
      <c r="B27" s="24"/>
      <c r="C27" s="24"/>
      <c r="D27" s="24"/>
      <c r="E27" s="13"/>
      <c r="F27" s="13"/>
      <c r="G27" s="14"/>
      <c r="H27" s="21"/>
    </row>
    <row r="28" spans="1:8" x14ac:dyDescent="0.25">
      <c r="A28" s="12">
        <v>2016</v>
      </c>
      <c r="B28" s="18">
        <f>B22</f>
        <v>172.9</v>
      </c>
      <c r="C28" s="18">
        <v>125</v>
      </c>
      <c r="D28" s="18">
        <f>MAX(B28,C28)</f>
        <v>172.9</v>
      </c>
      <c r="E28" s="16">
        <f>2022-$A28</f>
        <v>6</v>
      </c>
      <c r="F28" s="18">
        <f>F$32</f>
        <v>1.86</v>
      </c>
      <c r="G28" s="18">
        <f t="shared" ref="G28:G32" si="22">ROUND(E28*F28,2)</f>
        <v>11.16</v>
      </c>
      <c r="H28" s="21">
        <f t="shared" ref="H28:H32" si="23">ROUND(D28+G28,2)</f>
        <v>184.06</v>
      </c>
    </row>
    <row r="29" spans="1:8" x14ac:dyDescent="0.25">
      <c r="A29" s="12">
        <f>A28+1</f>
        <v>2017</v>
      </c>
      <c r="B29" s="18">
        <f t="shared" ref="B29:B31" si="24">B23</f>
        <v>173.2</v>
      </c>
      <c r="C29" s="18">
        <v>125</v>
      </c>
      <c r="D29" s="18">
        <f t="shared" ref="D29:D32" si="25">MAX(B29,C29)</f>
        <v>173.2</v>
      </c>
      <c r="E29" s="16">
        <f t="shared" ref="E29:E32" si="26">2022-$A29</f>
        <v>5</v>
      </c>
      <c r="F29" s="18">
        <f t="shared" ref="F29:F31" si="27">F$32</f>
        <v>1.86</v>
      </c>
      <c r="G29" s="18">
        <f t="shared" si="22"/>
        <v>9.3000000000000007</v>
      </c>
      <c r="H29" s="21">
        <f t="shared" si="23"/>
        <v>182.5</v>
      </c>
    </row>
    <row r="30" spans="1:8" x14ac:dyDescent="0.25">
      <c r="A30" s="12">
        <f t="shared" ref="A30:A32" si="28">A29+1</f>
        <v>2018</v>
      </c>
      <c r="B30" s="18">
        <f t="shared" si="24"/>
        <v>115</v>
      </c>
      <c r="C30" s="18">
        <v>125</v>
      </c>
      <c r="D30" s="18">
        <f t="shared" si="25"/>
        <v>125</v>
      </c>
      <c r="E30" s="16">
        <f t="shared" si="26"/>
        <v>4</v>
      </c>
      <c r="F30" s="18">
        <f t="shared" si="27"/>
        <v>1.86</v>
      </c>
      <c r="G30" s="18">
        <f t="shared" si="22"/>
        <v>7.44</v>
      </c>
      <c r="H30" s="21">
        <f t="shared" si="23"/>
        <v>132.44</v>
      </c>
    </row>
    <row r="31" spans="1:8" x14ac:dyDescent="0.25">
      <c r="A31" s="12">
        <f t="shared" si="28"/>
        <v>2019</v>
      </c>
      <c r="B31" s="18">
        <f t="shared" si="24"/>
        <v>175</v>
      </c>
      <c r="C31" s="18">
        <v>125</v>
      </c>
      <c r="D31" s="18">
        <f t="shared" si="25"/>
        <v>175</v>
      </c>
      <c r="E31" s="16">
        <f t="shared" si="26"/>
        <v>3</v>
      </c>
      <c r="F31" s="18">
        <f t="shared" si="27"/>
        <v>1.86</v>
      </c>
      <c r="G31" s="18">
        <f t="shared" si="22"/>
        <v>5.58</v>
      </c>
      <c r="H31" s="21">
        <f t="shared" si="23"/>
        <v>180.58</v>
      </c>
    </row>
    <row r="32" spans="1:8" x14ac:dyDescent="0.25">
      <c r="A32" s="12">
        <f t="shared" si="28"/>
        <v>2020</v>
      </c>
      <c r="B32" s="18">
        <v>150</v>
      </c>
      <c r="C32" s="18">
        <v>125</v>
      </c>
      <c r="D32" s="18">
        <f t="shared" si="25"/>
        <v>150</v>
      </c>
      <c r="E32" s="16">
        <f t="shared" si="26"/>
        <v>2</v>
      </c>
      <c r="F32" s="18">
        <v>1.86</v>
      </c>
      <c r="G32" s="18">
        <f t="shared" si="22"/>
        <v>3.72</v>
      </c>
      <c r="H32" s="21">
        <f t="shared" si="23"/>
        <v>153.72</v>
      </c>
    </row>
    <row r="33" spans="1:8" s="1" customFormat="1" ht="15.75" thickBot="1" x14ac:dyDescent="0.3">
      <c r="A33" s="29" t="s">
        <v>25</v>
      </c>
      <c r="B33" s="23"/>
      <c r="C33" s="23"/>
      <c r="D33" s="23"/>
      <c r="E33" s="19"/>
      <c r="F33" s="19"/>
      <c r="G33" s="20"/>
      <c r="H33" s="22">
        <f>ROUND(TRIMMEAN(H28:H32,0.4),2)</f>
        <v>172.27</v>
      </c>
    </row>
    <row r="34" spans="1:8" x14ac:dyDescent="0.25">
      <c r="A34" s="28" t="s">
        <v>28</v>
      </c>
      <c r="B34" s="24"/>
      <c r="C34" s="24"/>
      <c r="D34" s="24"/>
      <c r="E34" s="13"/>
      <c r="F34" s="13"/>
      <c r="G34" s="14"/>
      <c r="H34" s="21"/>
    </row>
    <row r="35" spans="1:8" x14ac:dyDescent="0.25">
      <c r="A35" s="12">
        <v>2017</v>
      </c>
      <c r="B35" s="18">
        <f>B29</f>
        <v>173.2</v>
      </c>
      <c r="C35" s="18">
        <v>125</v>
      </c>
      <c r="D35" s="18">
        <f>MAX(B35,C35)</f>
        <v>173.2</v>
      </c>
      <c r="E35" s="16">
        <f>2023-$A35</f>
        <v>6</v>
      </c>
      <c r="F35" s="18">
        <f>F$39</f>
        <v>1.89</v>
      </c>
      <c r="G35" s="18">
        <f t="shared" ref="G35:G39" si="29">ROUND(E35*F35,2)</f>
        <v>11.34</v>
      </c>
      <c r="H35" s="21">
        <f t="shared" ref="H35:H39" si="30">ROUND(D35+G35,2)</f>
        <v>184.54</v>
      </c>
    </row>
    <row r="36" spans="1:8" x14ac:dyDescent="0.25">
      <c r="A36" s="12">
        <f>A35+1</f>
        <v>2018</v>
      </c>
      <c r="B36" s="18">
        <f t="shared" ref="B36:B38" si="31">B30</f>
        <v>115</v>
      </c>
      <c r="C36" s="18">
        <v>125</v>
      </c>
      <c r="D36" s="18">
        <f t="shared" ref="D36:D39" si="32">MAX(B36,C36)</f>
        <v>125</v>
      </c>
      <c r="E36" s="16">
        <f t="shared" ref="E36:E39" si="33">2023-$A36</f>
        <v>5</v>
      </c>
      <c r="F36" s="18">
        <f t="shared" ref="F36:F38" si="34">F$39</f>
        <v>1.89</v>
      </c>
      <c r="G36" s="18">
        <f t="shared" si="29"/>
        <v>9.4499999999999993</v>
      </c>
      <c r="H36" s="21">
        <f t="shared" si="30"/>
        <v>134.44999999999999</v>
      </c>
    </row>
    <row r="37" spans="1:8" x14ac:dyDescent="0.25">
      <c r="A37" s="12">
        <f t="shared" ref="A37:A39" si="35">A36+1</f>
        <v>2019</v>
      </c>
      <c r="B37" s="18">
        <f t="shared" si="31"/>
        <v>175</v>
      </c>
      <c r="C37" s="18">
        <v>125</v>
      </c>
      <c r="D37" s="18">
        <f t="shared" si="32"/>
        <v>175</v>
      </c>
      <c r="E37" s="16">
        <f t="shared" si="33"/>
        <v>4</v>
      </c>
      <c r="F37" s="18">
        <f t="shared" si="34"/>
        <v>1.89</v>
      </c>
      <c r="G37" s="18">
        <f t="shared" si="29"/>
        <v>7.56</v>
      </c>
      <c r="H37" s="21">
        <f t="shared" si="30"/>
        <v>182.56</v>
      </c>
    </row>
    <row r="38" spans="1:8" x14ac:dyDescent="0.25">
      <c r="A38" s="12">
        <f t="shared" si="35"/>
        <v>2020</v>
      </c>
      <c r="B38" s="18">
        <f t="shared" si="31"/>
        <v>150</v>
      </c>
      <c r="C38" s="18">
        <v>125</v>
      </c>
      <c r="D38" s="18">
        <f t="shared" si="32"/>
        <v>150</v>
      </c>
      <c r="E38" s="16">
        <f t="shared" si="33"/>
        <v>3</v>
      </c>
      <c r="F38" s="18">
        <f t="shared" si="34"/>
        <v>1.89</v>
      </c>
      <c r="G38" s="18">
        <f t="shared" si="29"/>
        <v>5.67</v>
      </c>
      <c r="H38" s="21">
        <f t="shared" si="30"/>
        <v>155.66999999999999</v>
      </c>
    </row>
    <row r="39" spans="1:8" x14ac:dyDescent="0.25">
      <c r="A39" s="12">
        <f t="shared" si="35"/>
        <v>2021</v>
      </c>
      <c r="B39" s="18">
        <v>180</v>
      </c>
      <c r="C39" s="18">
        <v>125</v>
      </c>
      <c r="D39" s="18">
        <f t="shared" si="32"/>
        <v>180</v>
      </c>
      <c r="E39" s="16">
        <f t="shared" si="33"/>
        <v>2</v>
      </c>
      <c r="F39" s="18">
        <v>1.89</v>
      </c>
      <c r="G39" s="18">
        <f t="shared" si="29"/>
        <v>3.78</v>
      </c>
      <c r="H39" s="21">
        <f t="shared" si="30"/>
        <v>183.78</v>
      </c>
    </row>
    <row r="40" spans="1:8" s="1" customFormat="1" ht="15.75" thickBot="1" x14ac:dyDescent="0.3">
      <c r="A40" s="29" t="s">
        <v>25</v>
      </c>
      <c r="B40" s="19"/>
      <c r="C40" s="19"/>
      <c r="D40" s="19"/>
      <c r="E40" s="19"/>
      <c r="F40" s="19"/>
      <c r="G40" s="20"/>
      <c r="H40" s="22">
        <f>ROUND(TRIMMEAN(H35:H39,0.4),2)</f>
        <v>174</v>
      </c>
    </row>
    <row r="41" spans="1:8" x14ac:dyDescent="0.25">
      <c r="A41" s="25" t="s">
        <v>19</v>
      </c>
    </row>
    <row r="42" spans="1:8" x14ac:dyDescent="0.25">
      <c r="A42" s="25" t="s">
        <v>30</v>
      </c>
    </row>
    <row r="43" spans="1:8" x14ac:dyDescent="0.25">
      <c r="A43" s="30" t="s">
        <v>29</v>
      </c>
    </row>
  </sheetData>
  <mergeCells count="1">
    <mergeCell ref="A1:H1"/>
  </mergeCells>
  <hyperlinks>
    <hyperlink ref="A43" r:id="rId1" xr:uid="{8BE03C50-026C-41BA-80BB-2ECBC7CA4E31}"/>
  </hyperlinks>
  <pageMargins left="0.7" right="0.7" top="1" bottom="0.75" header="0.25" footer="0.25"/>
  <pageSetup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Trend-adjusted yields</vt:lpstr>
      <vt:lpstr>'Trend-adjusted yields'!Print_Area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Sronce, Phil - FSA, Washington, DC</dc:creator>
  <cp:lastModifiedBy>Sronce, Phil - FSA, Washington, DC</cp:lastModifiedBy>
  <cp:lastPrinted>2019-07-16T15:39:56Z</cp:lastPrinted>
  <dcterms:created xsi:type="dcterms:W3CDTF">2019-07-02T14:18:10Z</dcterms:created>
  <dcterms:modified xsi:type="dcterms:W3CDTF">2019-07-19T19:31:26Z</dcterms:modified>
</cp:coreProperties>
</file>